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ll Calculators\Bill Calculator Guides\April 1, 2024\"/>
    </mc:Choice>
  </mc:AlternateContent>
  <xr:revisionPtr revIDLastSave="0" documentId="13_ncr:1_{83261633-0DAC-453E-BF64-42BEEA702F17}" xr6:coauthVersionLast="47" xr6:coauthVersionMax="47" xr10:uidLastSave="{00000000-0000-0000-0000-000000000000}"/>
  <workbookProtection workbookPassword="EE7D" lockStructure="1"/>
  <bookViews>
    <workbookView xWindow="-108" yWindow="-108" windowWidth="23256" windowHeight="12456" xr2:uid="{00000000-000D-0000-FFFF-FFFF00000000}"/>
  </bookViews>
  <sheets>
    <sheet name="111" sheetId="1" r:id="rId1"/>
    <sheet name="111 Net Metering" sheetId="2" r:id="rId2"/>
  </sheets>
  <definedNames>
    <definedName name="_xlnm.Print_Area" localSheetId="0">'111'!$A$1:$D$98</definedName>
    <definedName name="_xlnm.Print_Area" localSheetId="1">'111 Net Metering'!$A$1:$D$95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C28" i="2"/>
  <c r="C31" i="2"/>
  <c r="C52" i="2"/>
  <c r="C53" i="2"/>
  <c r="C51" i="2"/>
  <c r="C75" i="2"/>
  <c r="C62" i="2"/>
  <c r="C59" i="2"/>
  <c r="C40" i="2"/>
  <c r="C37" i="2"/>
  <c r="D61" i="1"/>
  <c r="C72" i="2" l="1"/>
  <c r="C78" i="2"/>
  <c r="C65" i="2" l="1"/>
  <c r="C56" i="2"/>
  <c r="D55" i="1"/>
  <c r="D58" i="2" s="1"/>
  <c r="D58" i="1"/>
  <c r="D61" i="2" s="1"/>
  <c r="D30" i="1"/>
  <c r="D33" i="2" s="1"/>
  <c r="D21" i="1"/>
  <c r="D24" i="2" s="1"/>
  <c r="D36" i="1"/>
  <c r="D39" i="2" s="1"/>
  <c r="B17" i="2"/>
  <c r="D68" i="1"/>
  <c r="D71" i="2" s="1"/>
  <c r="D42" i="1"/>
  <c r="D45" i="2" s="1"/>
  <c r="D27" i="1"/>
  <c r="D71" i="1"/>
  <c r="D39" i="1"/>
  <c r="D42" i="2" s="1"/>
  <c r="D82" i="1"/>
  <c r="D86" i="1" s="1"/>
  <c r="D18" i="1" s="1"/>
  <c r="D47" i="1"/>
  <c r="D93" i="1"/>
  <c r="D50" i="2" l="1"/>
  <c r="D85" i="2"/>
  <c r="D89" i="2" s="1"/>
  <c r="D21" i="2" s="1"/>
  <c r="D74" i="2"/>
  <c r="D30" i="2"/>
  <c r="D77" i="2" s="1"/>
  <c r="D36" i="2"/>
  <c r="D96" i="2"/>
  <c r="D98" i="1"/>
  <c r="D52" i="1"/>
  <c r="D24" i="1"/>
  <c r="D74" i="1"/>
  <c r="D55" i="2" l="1"/>
  <c r="D64" i="2"/>
  <c r="D27" i="2"/>
  <c r="D101" i="2"/>
  <c r="D77" i="1"/>
  <c r="D79" i="1" s="1"/>
  <c r="D95" i="1" s="1"/>
  <c r="D80" i="2" l="1"/>
  <c r="D97" i="2" s="1"/>
  <c r="D88" i="1"/>
  <c r="D16" i="1" s="1"/>
  <c r="D94" i="1"/>
  <c r="D82" i="2" l="1"/>
  <c r="D98" i="2" s="1"/>
  <c r="D91" i="2" l="1"/>
  <c r="D19" i="2" s="1"/>
</calcChain>
</file>

<file path=xl/sharedStrings.xml><?xml version="1.0" encoding="utf-8"?>
<sst xmlns="http://schemas.openxmlformats.org/spreadsheetml/2006/main" count="129" uniqueCount="56">
  <si>
    <t>How to Calculate Your AES Ohio Bill</t>
  </si>
  <si>
    <t>Residential (Rate 111)</t>
  </si>
  <si>
    <t>You will need:</t>
  </si>
  <si>
    <t>To verify you are on Rate 111 -  find the section near the middle of your AES Ohio bill labeled “Usage Detail", below which the column titled "Rate"  should read 111.</t>
  </si>
  <si>
    <t>Your monthly kWh Usage is to the left of your Rate number on your AES Ohio bill. See example below.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</si>
  <si>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 Net Metering customers see second tab for rates.</t>
  </si>
  <si>
    <t xml:space="preserve">For Rate 111, you will need to find the total electric usage for the month </t>
  </si>
  <si>
    <t>Input usage below</t>
  </si>
  <si>
    <t xml:space="preserve">kWh Usage:    </t>
  </si>
  <si>
    <t>Total Bill</t>
  </si>
  <si>
    <t>Price - To - Compare</t>
  </si>
  <si>
    <t>AES Ohio Delivery Charges:</t>
  </si>
  <si>
    <t xml:space="preserve">Customer Charge (D17):  </t>
  </si>
  <si>
    <t xml:space="preserve">A flat fee per billing period of </t>
  </si>
  <si>
    <t>Other Delivery Charges:</t>
  </si>
  <si>
    <t xml:space="preserve">    Regulatory Compliance Rider (D31):</t>
  </si>
  <si>
    <t xml:space="preserve">% of Base Distribution </t>
  </si>
  <si>
    <t xml:space="preserve">    Energy Charge (D17):</t>
  </si>
  <si>
    <t xml:space="preserve">Multiply all Billed kWh by </t>
  </si>
  <si>
    <t xml:space="preserve">    Solar Generation Fund Rider (D27):</t>
  </si>
  <si>
    <t>A flat fee per billing period of</t>
  </si>
  <si>
    <t xml:space="preserve">    Universal Service Fund Rider (D28):</t>
  </si>
  <si>
    <t>Multiply all Billed kWh by</t>
  </si>
  <si>
    <t xml:space="preserve">    Legacy Generation Rider (D40):</t>
  </si>
  <si>
    <t xml:space="preserve">    Energy Efficiency Rider (D38):</t>
  </si>
  <si>
    <t>Multiply the Billed kWh by</t>
  </si>
  <si>
    <t xml:space="preserve">    Economic Development Rider (D39):</t>
  </si>
  <si>
    <t xml:space="preserve">    Excise Tax (D33):</t>
  </si>
  <si>
    <t xml:space="preserve">0 – 2,000 kWh multiply by </t>
  </si>
  <si>
    <t xml:space="preserve">2,001 – 15,000 kWh multiply by </t>
  </si>
  <si>
    <t xml:space="preserve">over 15,000 kWh multiply by </t>
  </si>
  <si>
    <t xml:space="preserve">    Infrastructure Investment Rider (D29):</t>
  </si>
  <si>
    <t xml:space="preserve">    Customer Programs Rider (D37):</t>
  </si>
  <si>
    <t xml:space="preserve">    Proactive Reliability Optimization Rider (D32):</t>
  </si>
  <si>
    <t xml:space="preserve">    Distribution Investment Rider (D36):</t>
  </si>
  <si>
    <t xml:space="preserve">    Reserved for future use</t>
  </si>
  <si>
    <t xml:space="preserve">     Storm Cost Recovery Rider (D30):</t>
  </si>
  <si>
    <t xml:space="preserve">    Transmission Cost Recovery Rider - Non-bypassable (T8):</t>
  </si>
  <si>
    <t xml:space="preserve">    Tax Credit Savings Rider (D41):</t>
  </si>
  <si>
    <t>Other Delivery Charges Total:</t>
  </si>
  <si>
    <t>AES Ohio Delivery Total:</t>
  </si>
  <si>
    <t>Supply Charges:</t>
  </si>
  <si>
    <t xml:space="preserve">    Standard Offer Rate (G10):</t>
  </si>
  <si>
    <t>0 – 750 kWh multiply by</t>
  </si>
  <si>
    <t xml:space="preserve">all kWh over 750 multiply by </t>
  </si>
  <si>
    <t>Supply Total:</t>
  </si>
  <si>
    <t xml:space="preserve">Total Bill: </t>
  </si>
  <si>
    <t>How charges appear on AES Ohio's bill</t>
  </si>
  <si>
    <t>Customer Charge</t>
  </si>
  <si>
    <t>Other Delivery Charges</t>
  </si>
  <si>
    <t>Residential (Rate 111) - Net Metering</t>
  </si>
  <si>
    <t>As a Net Metering customer you will enter Actual and Received kWh located on your bill.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</si>
  <si>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</t>
  </si>
  <si>
    <t xml:space="preserve">kWh Actual:    </t>
  </si>
  <si>
    <t>kWh Received:</t>
  </si>
  <si>
    <t>kWh Net: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</si>
</sst>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"/>
    <numFmt numFmtId="166" formatCode="_(&quot;$&quot;* #,##0.0000000_);_(&quot;$&quot;* \(#,##0.0000000\);_(&quot;$&quot;* &quot;-&quot;??_);_(@_)"/>
    <numFmt numFmtId="167" formatCode="#,##0.0;[Red]#,##0.0"/>
    <numFmt numFmtId="168" formatCode="_(&quot;$&quot;* #,##0.000_);_(&quot;$&quot;* \(#,##0.000\);_(&quot;$&quot;* &quot;-&quot;??_);_(@_)"/>
    <numFmt numFmtId="169" formatCode="0.0000%"/>
    <numFmt numFmtId="170" formatCode="0.00000%"/>
    <numFmt numFmtId="171" formatCode="0.00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16"/>
      <color rgb="FF0054A4"/>
      <name val="Calibri"/>
      <family val="2"/>
      <scheme val="minor"/>
    </font>
    <font>
      <b/>
      <sz val="14"/>
      <color rgb="FF0054A4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1973E"/>
        <bgColor indexed="64"/>
      </patternFill>
    </fill>
    <fill>
      <patternFill patternType="solid">
        <fgColor rgb="FF0054A4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rgb="FF0054A4"/>
      </left>
      <right/>
      <top/>
      <bottom/>
      <diagonal/>
    </border>
    <border>
      <left/>
      <right style="thick">
        <color rgb="FF0054A4"/>
      </right>
      <top/>
      <bottom/>
      <diagonal/>
    </border>
    <border>
      <left style="thick">
        <color rgb="FF0054A4"/>
      </left>
      <right/>
      <top/>
      <bottom style="thick">
        <color rgb="FF0054A4"/>
      </bottom>
      <diagonal/>
    </border>
    <border>
      <left/>
      <right/>
      <top/>
      <bottom style="thick">
        <color rgb="FF0054A4"/>
      </bottom>
      <diagonal/>
    </border>
    <border>
      <left/>
      <right style="thick">
        <color rgb="FF0054A4"/>
      </right>
      <top/>
      <bottom style="thick">
        <color rgb="FF0054A4"/>
      </bottom>
      <diagonal/>
    </border>
    <border>
      <left/>
      <right/>
      <top style="thick">
        <color rgb="FF61973E"/>
      </top>
      <bottom/>
      <diagonal/>
    </border>
    <border>
      <left/>
      <right style="thick">
        <color rgb="FF61973E"/>
      </right>
      <top style="thick">
        <color rgb="FF61973E"/>
      </top>
      <bottom/>
      <diagonal/>
    </border>
    <border>
      <left/>
      <right style="thick">
        <color rgb="FF61973E"/>
      </right>
      <top/>
      <bottom/>
      <diagonal/>
    </border>
    <border>
      <left style="thick">
        <color rgb="FF61973E"/>
      </left>
      <right/>
      <top/>
      <bottom/>
      <diagonal/>
    </border>
    <border>
      <left style="thick">
        <color rgb="FF61973E"/>
      </left>
      <right/>
      <top/>
      <bottom style="thick">
        <color rgb="FF61973E"/>
      </bottom>
      <diagonal/>
    </border>
    <border>
      <left/>
      <right/>
      <top/>
      <bottom style="thick">
        <color rgb="FF61973E"/>
      </bottom>
      <diagonal/>
    </border>
    <border>
      <left/>
      <right style="thick">
        <color rgb="FF61973E"/>
      </right>
      <top/>
      <bottom style="thick">
        <color rgb="FF61973E"/>
      </bottom>
      <diagonal/>
    </border>
    <border>
      <left style="thick">
        <color indexed="64"/>
      </left>
      <right/>
      <top style="thick">
        <color rgb="FF61973E"/>
      </top>
      <bottom/>
      <diagonal/>
    </border>
    <border>
      <left/>
      <right style="thick">
        <color indexed="64"/>
      </right>
      <top style="thick">
        <color rgb="FF61973E"/>
      </top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ck">
        <color rgb="FF61973E"/>
      </left>
      <right/>
      <top style="thick">
        <color rgb="FF61973E"/>
      </top>
      <bottom/>
      <diagonal/>
    </border>
    <border>
      <left style="thick">
        <color rgb="FF0054A4"/>
      </left>
      <right/>
      <top style="thick">
        <color rgb="FF0054A4"/>
      </top>
      <bottom/>
      <diagonal/>
    </border>
    <border>
      <left/>
      <right/>
      <top style="thick">
        <color rgb="FF0054A4"/>
      </top>
      <bottom/>
      <diagonal/>
    </border>
    <border>
      <left/>
      <right style="thick">
        <color rgb="FF0054A4"/>
      </right>
      <top style="thick">
        <color rgb="FF0054A4"/>
      </top>
      <bottom/>
      <diagonal/>
    </border>
  </borders>
  <cellStyleXfs count="23">
    <xf numFmtId="0" fontId="0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6" fillId="0" borderId="0"/>
    <xf numFmtId="0" fontId="4" fillId="0" borderId="0"/>
    <xf numFmtId="0" fontId="6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7" fontId="13" fillId="0" borderId="0" xfId="1" applyNumberFormat="1" applyFont="1" applyBorder="1" applyProtection="1"/>
    <xf numFmtId="167" fontId="5" fillId="2" borderId="0" xfId="1" applyNumberFormat="1" applyFont="1" applyFill="1" applyBorder="1" applyProtection="1"/>
    <xf numFmtId="0" fontId="12" fillId="2" borderId="0" xfId="0" applyFont="1" applyFill="1"/>
    <xf numFmtId="44" fontId="5" fillId="2" borderId="0" xfId="0" applyNumberFormat="1" applyFont="1" applyFill="1"/>
    <xf numFmtId="168" fontId="5" fillId="2" borderId="0" xfId="0" applyNumberFormat="1" applyFont="1" applyFill="1"/>
    <xf numFmtId="164" fontId="12" fillId="0" borderId="0" xfId="0" applyNumberFormat="1" applyFont="1"/>
    <xf numFmtId="0" fontId="11" fillId="0" borderId="0" xfId="0" applyFont="1" applyAlignment="1">
      <alignment horizontal="left"/>
    </xf>
    <xf numFmtId="44" fontId="12" fillId="0" borderId="0" xfId="6" applyFont="1" applyFill="1" applyBorder="1"/>
    <xf numFmtId="0" fontId="12" fillId="0" borderId="13" xfId="0" applyFont="1" applyBorder="1"/>
    <xf numFmtId="0" fontId="12" fillId="0" borderId="14" xfId="0" applyFont="1" applyBorder="1"/>
    <xf numFmtId="0" fontId="11" fillId="0" borderId="13" xfId="0" applyFont="1" applyBorder="1"/>
    <xf numFmtId="0" fontId="12" fillId="0" borderId="13" xfId="0" applyFont="1" applyBorder="1" applyAlignment="1">
      <alignment horizontal="left" indent="5"/>
    </xf>
    <xf numFmtId="44" fontId="12" fillId="0" borderId="14" xfId="6" applyFont="1" applyFill="1" applyBorder="1"/>
    <xf numFmtId="0" fontId="11" fillId="0" borderId="13" xfId="0" applyFont="1" applyBorder="1" applyAlignment="1">
      <alignment horizontal="left" indent="5"/>
    </xf>
    <xf numFmtId="44" fontId="11" fillId="0" borderId="14" xfId="6" applyFont="1" applyFill="1" applyBorder="1"/>
    <xf numFmtId="0" fontId="12" fillId="0" borderId="13" xfId="0" applyFont="1" applyBorder="1" applyAlignment="1">
      <alignment horizontal="left" indent="13"/>
    </xf>
    <xf numFmtId="0" fontId="11" fillId="0" borderId="15" xfId="0" applyFont="1" applyBorder="1" applyAlignment="1">
      <alignment horizontal="left" indent="5"/>
    </xf>
    <xf numFmtId="0" fontId="12" fillId="0" borderId="16" xfId="0" applyFont="1" applyBorder="1"/>
    <xf numFmtId="44" fontId="11" fillId="0" borderId="17" xfId="6" applyFont="1" applyFill="1" applyBorder="1"/>
    <xf numFmtId="166" fontId="12" fillId="0" borderId="0" xfId="0" applyNumberFormat="1" applyFont="1"/>
    <xf numFmtId="0" fontId="11" fillId="3" borderId="18" xfId="0" applyFont="1" applyFill="1" applyBorder="1"/>
    <xf numFmtId="0" fontId="12" fillId="3" borderId="18" xfId="0" applyFont="1" applyFill="1" applyBorder="1"/>
    <xf numFmtId="164" fontId="12" fillId="3" borderId="19" xfId="0" applyNumberFormat="1" applyFont="1" applyFill="1" applyBorder="1"/>
    <xf numFmtId="44" fontId="12" fillId="0" borderId="20" xfId="6" applyFont="1" applyBorder="1"/>
    <xf numFmtId="0" fontId="12" fillId="0" borderId="21" xfId="0" applyFont="1" applyBorder="1" applyAlignment="1">
      <alignment horizontal="left" indent="2"/>
    </xf>
    <xf numFmtId="164" fontId="12" fillId="0" borderId="20" xfId="0" applyNumberFormat="1" applyFont="1" applyBorder="1"/>
    <xf numFmtId="0" fontId="11" fillId="0" borderId="22" xfId="0" applyFont="1" applyBorder="1"/>
    <xf numFmtId="0" fontId="11" fillId="0" borderId="23" xfId="0" applyFont="1" applyBorder="1"/>
    <xf numFmtId="0" fontId="12" fillId="0" borderId="23" xfId="0" applyFont="1" applyBorder="1"/>
    <xf numFmtId="44" fontId="11" fillId="0" borderId="24" xfId="6" applyFont="1" applyBorder="1"/>
    <xf numFmtId="0" fontId="11" fillId="0" borderId="1" xfId="0" applyFont="1" applyBorder="1"/>
    <xf numFmtId="44" fontId="11" fillId="0" borderId="2" xfId="6" applyFont="1" applyBorder="1"/>
    <xf numFmtId="0" fontId="11" fillId="0" borderId="18" xfId="0" applyFont="1" applyBorder="1"/>
    <xf numFmtId="0" fontId="12" fillId="0" borderId="18" xfId="0" applyFont="1" applyBorder="1"/>
    <xf numFmtId="0" fontId="11" fillId="0" borderId="25" xfId="0" applyFont="1" applyBorder="1"/>
    <xf numFmtId="164" fontId="12" fillId="0" borderId="26" xfId="0" applyNumberFormat="1" applyFont="1" applyBorder="1"/>
    <xf numFmtId="0" fontId="11" fillId="0" borderId="3" xfId="0" applyFont="1" applyBorder="1"/>
    <xf numFmtId="0" fontId="11" fillId="0" borderId="4" xfId="0" applyFont="1" applyBorder="1"/>
    <xf numFmtId="0" fontId="12" fillId="0" borderId="4" xfId="0" applyFont="1" applyBorder="1"/>
    <xf numFmtId="0" fontId="12" fillId="0" borderId="5" xfId="0" applyFont="1" applyBorder="1"/>
    <xf numFmtId="8" fontId="12" fillId="0" borderId="0" xfId="0" applyNumberFormat="1" applyFont="1"/>
    <xf numFmtId="166" fontId="12" fillId="0" borderId="0" xfId="6" applyNumberFormat="1" applyFont="1" applyFill="1" applyBorder="1"/>
    <xf numFmtId="165" fontId="12" fillId="0" borderId="0" xfId="0" applyNumberFormat="1" applyFont="1"/>
    <xf numFmtId="0" fontId="11" fillId="0" borderId="0" xfId="0" applyFont="1" applyAlignment="1">
      <alignment horizontal="center"/>
    </xf>
    <xf numFmtId="44" fontId="12" fillId="0" borderId="5" xfId="6" applyFont="1" applyBorder="1"/>
    <xf numFmtId="164" fontId="12" fillId="0" borderId="6" xfId="0" applyNumberFormat="1" applyFont="1" applyBorder="1"/>
    <xf numFmtId="44" fontId="12" fillId="0" borderId="6" xfId="6" applyFont="1" applyBorder="1"/>
    <xf numFmtId="0" fontId="11" fillId="0" borderId="7" xfId="0" applyFont="1" applyBorder="1"/>
    <xf numFmtId="0" fontId="12" fillId="0" borderId="7" xfId="0" applyFont="1" applyBorder="1"/>
    <xf numFmtId="44" fontId="11" fillId="0" borderId="8" xfId="6" applyFont="1" applyBorder="1"/>
    <xf numFmtId="167" fontId="6" fillId="0" borderId="27" xfId="1" applyNumberFormat="1" applyFont="1" applyBorder="1" applyProtection="1">
      <protection locked="0"/>
    </xf>
    <xf numFmtId="44" fontId="12" fillId="0" borderId="6" xfId="6" applyFont="1" applyFill="1" applyBorder="1"/>
    <xf numFmtId="0" fontId="12" fillId="0" borderId="6" xfId="0" applyFont="1" applyBorder="1"/>
    <xf numFmtId="44" fontId="11" fillId="0" borderId="6" xfId="6" applyFont="1" applyFill="1" applyBorder="1"/>
    <xf numFmtId="0" fontId="12" fillId="0" borderId="0" xfId="0" applyFont="1" applyAlignment="1">
      <alignment horizontal="left" wrapText="1"/>
    </xf>
    <xf numFmtId="0" fontId="12" fillId="0" borderId="9" xfId="0" applyFont="1" applyBorder="1"/>
    <xf numFmtId="0" fontId="11" fillId="0" borderId="9" xfId="0" applyFont="1" applyBorder="1"/>
    <xf numFmtId="0" fontId="12" fillId="0" borderId="21" xfId="0" applyFont="1" applyBorder="1"/>
    <xf numFmtId="0" fontId="11" fillId="0" borderId="10" xfId="0" applyFont="1" applyBorder="1"/>
    <xf numFmtId="0" fontId="14" fillId="3" borderId="28" xfId="0" applyFont="1" applyFill="1" applyBorder="1"/>
    <xf numFmtId="0" fontId="6" fillId="0" borderId="0" xfId="0" applyFont="1"/>
    <xf numFmtId="170" fontId="12" fillId="0" borderId="0" xfId="18" applyNumberFormat="1" applyFont="1" applyFill="1" applyBorder="1"/>
    <xf numFmtId="44" fontId="12" fillId="0" borderId="6" xfId="0" applyNumberFormat="1" applyFont="1" applyBorder="1"/>
    <xf numFmtId="167" fontId="6" fillId="0" borderId="11" xfId="1" applyNumberFormat="1" applyFont="1" applyBorder="1" applyProtection="1"/>
    <xf numFmtId="169" fontId="12" fillId="0" borderId="0" xfId="18" applyNumberFormat="1" applyFont="1" applyFill="1" applyBorder="1"/>
    <xf numFmtId="0" fontId="12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171" fontId="12" fillId="0" borderId="0" xfId="0" applyNumberFormat="1" applyFont="1"/>
    <xf numFmtId="164" fontId="12" fillId="0" borderId="0" xfId="18" applyNumberFormat="1" applyFont="1" applyFill="1" applyBorder="1"/>
    <xf numFmtId="0" fontId="14" fillId="4" borderId="29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 wrapText="1"/>
    </xf>
  </cellXfs>
  <cellStyles count="23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urrency" xfId="6" builtinId="4"/>
    <cellStyle name="Currency 2" xfId="7" xr:uid="{00000000-0005-0000-0000-000006000000}"/>
    <cellStyle name="Currency 2 2" xfId="8" xr:uid="{00000000-0005-0000-0000-000007000000}"/>
    <cellStyle name="Currency 3" xfId="9" xr:uid="{00000000-0005-0000-0000-000008000000}"/>
    <cellStyle name="Hyperlink 2" xfId="10" xr:uid="{00000000-0005-0000-0000-000009000000}"/>
    <cellStyle name="Normal" xfId="0" builtinId="0"/>
    <cellStyle name="Normal 2" xfId="11" xr:uid="{00000000-0005-0000-0000-00000B000000}"/>
    <cellStyle name="Normal 2 2" xfId="12" xr:uid="{00000000-0005-0000-0000-00000C000000}"/>
    <cellStyle name="Normal 3" xfId="13" xr:uid="{00000000-0005-0000-0000-00000D000000}"/>
    <cellStyle name="Normal 3 2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Percent" xfId="18" builtinId="5"/>
    <cellStyle name="Percent 2" xfId="19" xr:uid="{00000000-0005-0000-0000-000013000000}"/>
    <cellStyle name="Percent 2 2" xfId="20" xr:uid="{00000000-0005-0000-0000-000014000000}"/>
    <cellStyle name="Percent 3" xfId="21" xr:uid="{00000000-0005-0000-0000-000015000000}"/>
    <cellStyle name="Percent 3 2" xfId="22" xr:uid="{00000000-0005-0000-0000-000016000000}"/>
  </cellStyles>
  <dxfs count="4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5</xdr:row>
      <xdr:rowOff>571500</xdr:rowOff>
    </xdr:from>
    <xdr:to>
      <xdr:col>4</xdr:col>
      <xdr:colOff>0</xdr:colOff>
      <xdr:row>10</xdr:row>
      <xdr:rowOff>123825</xdr:rowOff>
    </xdr:to>
    <xdr:pic>
      <xdr:nvPicPr>
        <xdr:cNvPr id="1206" name="Picture 6">
          <a:extLst>
            <a:ext uri="{FF2B5EF4-FFF2-40B4-BE49-F238E27FC236}">
              <a16:creationId xmlns:a16="http://schemas.microsoft.com/office/drawing/2014/main" id="{9DD1081E-A2A9-B879-644F-7562306C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479550"/>
          <a:ext cx="7442200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156634</xdr:rowOff>
    </xdr:from>
    <xdr:to>
      <xdr:col>4</xdr:col>
      <xdr:colOff>0</xdr:colOff>
      <xdr:row>11</xdr:row>
      <xdr:rowOff>177800</xdr:rowOff>
    </xdr:to>
    <xdr:pic>
      <xdr:nvPicPr>
        <xdr:cNvPr id="4184" name="Picture 6">
          <a:extLst>
            <a:ext uri="{FF2B5EF4-FFF2-40B4-BE49-F238E27FC236}">
              <a16:creationId xmlns:a16="http://schemas.microsoft.com/office/drawing/2014/main" id="{14B618B5-6C98-30AD-DC31-A303F1C1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9467"/>
          <a:ext cx="7683500" cy="113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09"/>
  <sheetViews>
    <sheetView showGridLines="0" showRowColHeaders="0" tabSelected="1" showRuler="0" view="pageLayout" topLeftCell="A46" zoomScale="90" zoomScaleNormal="90" zoomScaleSheetLayoutView="90" zoomScalePageLayoutView="90" workbookViewId="0">
      <selection activeCell="B14" sqref="B14"/>
    </sheetView>
  </sheetViews>
  <sheetFormatPr defaultColWidth="9.109375" defaultRowHeight="14.4" x14ac:dyDescent="0.3"/>
  <cols>
    <col min="1" max="1" width="29.6640625" customWidth="1"/>
    <col min="2" max="2" width="50.44140625" customWidth="1"/>
    <col min="3" max="3" width="15.6640625" bestFit="1" customWidth="1"/>
    <col min="4" max="4" width="13" bestFit="1" customWidth="1"/>
  </cols>
  <sheetData>
    <row r="1" spans="1:4" ht="21" x14ac:dyDescent="0.4">
      <c r="A1" s="78" t="s">
        <v>0</v>
      </c>
      <c r="B1" s="78"/>
      <c r="C1" s="78"/>
      <c r="D1" s="78"/>
    </row>
    <row r="2" spans="1:4" ht="18" x14ac:dyDescent="0.35">
      <c r="A2" s="79" t="s">
        <v>1</v>
      </c>
      <c r="B2" s="79"/>
      <c r="C2" s="79"/>
      <c r="D2" s="79"/>
    </row>
    <row r="3" spans="1:4" ht="15.6" x14ac:dyDescent="0.3">
      <c r="A3" s="2"/>
      <c r="B3" s="2"/>
    </row>
    <row r="4" spans="1:4" ht="15.6" x14ac:dyDescent="0.3">
      <c r="A4" s="81" t="s">
        <v>2</v>
      </c>
      <c r="B4" s="81"/>
      <c r="C4" s="81"/>
      <c r="D4" s="81"/>
    </row>
    <row r="5" spans="1:4" ht="30.75" customHeight="1" x14ac:dyDescent="0.3">
      <c r="A5" s="80" t="s">
        <v>3</v>
      </c>
      <c r="B5" s="80"/>
      <c r="C5" s="80"/>
      <c r="D5" s="80"/>
    </row>
    <row r="6" spans="1:4" ht="15.75" customHeight="1" x14ac:dyDescent="0.3">
      <c r="A6" s="80" t="s">
        <v>4</v>
      </c>
      <c r="B6" s="80"/>
      <c r="C6" s="80"/>
      <c r="D6" s="80"/>
    </row>
    <row r="7" spans="1:4" ht="15.75" customHeight="1" x14ac:dyDescent="0.3">
      <c r="A7" s="59"/>
      <c r="B7" s="59"/>
      <c r="C7" s="59"/>
      <c r="D7" s="59"/>
    </row>
    <row r="8" spans="1:4" ht="15.75" customHeight="1" x14ac:dyDescent="0.3">
      <c r="A8" s="59"/>
      <c r="B8" s="59"/>
      <c r="C8" s="59"/>
      <c r="D8" s="59"/>
    </row>
    <row r="9" spans="1:4" ht="15.75" customHeight="1" x14ac:dyDescent="0.3">
      <c r="A9" s="59"/>
      <c r="B9" s="59"/>
      <c r="C9" s="59"/>
      <c r="D9" s="59"/>
    </row>
    <row r="10" spans="1:4" ht="24.75" customHeight="1" x14ac:dyDescent="0.3">
      <c r="A10" s="59"/>
      <c r="B10" s="59"/>
      <c r="C10" s="59"/>
      <c r="D10" s="59"/>
    </row>
    <row r="11" spans="1:4" ht="59.25" customHeight="1" x14ac:dyDescent="0.3">
      <c r="A11" s="80" t="s">
        <v>5</v>
      </c>
      <c r="B11" s="80"/>
      <c r="C11" s="80"/>
      <c r="D11" s="80"/>
    </row>
    <row r="12" spans="1:4" ht="15.6" x14ac:dyDescent="0.3">
      <c r="A12" s="4" t="s">
        <v>6</v>
      </c>
      <c r="B12" s="4"/>
      <c r="C12" s="4"/>
      <c r="D12" s="4"/>
    </row>
    <row r="13" spans="1:4" ht="16.2" thickBot="1" x14ac:dyDescent="0.35">
      <c r="A13" s="4"/>
      <c r="B13" s="48" t="s">
        <v>7</v>
      </c>
      <c r="C13" s="4"/>
      <c r="D13" s="4"/>
    </row>
    <row r="14" spans="1:4" ht="16.2" thickBot="1" x14ac:dyDescent="0.35">
      <c r="A14" s="4" t="s">
        <v>8</v>
      </c>
      <c r="B14" s="55">
        <v>1000</v>
      </c>
      <c r="C14" s="4"/>
      <c r="D14" s="4"/>
    </row>
    <row r="15" spans="1:4" ht="15.6" x14ac:dyDescent="0.3">
      <c r="A15" s="4"/>
      <c r="B15" s="5"/>
      <c r="C15" s="4"/>
      <c r="D15" s="4"/>
    </row>
    <row r="16" spans="1:4" ht="15.6" x14ac:dyDescent="0.3">
      <c r="A16" s="4"/>
      <c r="B16" s="6" t="s">
        <v>9</v>
      </c>
      <c r="C16" s="7"/>
      <c r="D16" s="8">
        <f>D88</f>
        <v>170.14999999999998</v>
      </c>
    </row>
    <row r="17" spans="1:4" ht="7.5" customHeight="1" x14ac:dyDescent="0.3">
      <c r="A17" s="4"/>
      <c r="B17" s="5"/>
      <c r="C17" s="4"/>
      <c r="D17" s="4"/>
    </row>
    <row r="18" spans="1:4" ht="15.6" x14ac:dyDescent="0.3">
      <c r="A18" s="4"/>
      <c r="B18" s="6" t="s">
        <v>10</v>
      </c>
      <c r="C18" s="7"/>
      <c r="D18" s="9">
        <f>D86/B14</f>
        <v>0.10807</v>
      </c>
    </row>
    <row r="19" spans="1:4" ht="16.2" thickBot="1" x14ac:dyDescent="0.35">
      <c r="A19" s="4"/>
      <c r="B19" s="4"/>
      <c r="C19" s="4"/>
      <c r="D19" s="4"/>
    </row>
    <row r="20" spans="1:4" ht="16.2" thickBot="1" x14ac:dyDescent="0.35">
      <c r="A20" s="41" t="s">
        <v>11</v>
      </c>
      <c r="B20" s="42"/>
      <c r="C20" s="43"/>
      <c r="D20" s="44"/>
    </row>
    <row r="21" spans="1:4" ht="15.6" x14ac:dyDescent="0.3">
      <c r="A21" s="41" t="s">
        <v>12</v>
      </c>
      <c r="B21" s="43"/>
      <c r="C21" s="43"/>
      <c r="D21" s="49">
        <f>ROUND($C$22,2)</f>
        <v>9.75</v>
      </c>
    </row>
    <row r="22" spans="1:4" ht="15.6" x14ac:dyDescent="0.3">
      <c r="A22" s="60"/>
      <c r="B22" s="4" t="s">
        <v>13</v>
      </c>
      <c r="C22" s="12">
        <v>9.75</v>
      </c>
      <c r="D22" s="51"/>
    </row>
    <row r="23" spans="1:4" ht="15.6" x14ac:dyDescent="0.3">
      <c r="A23" s="61" t="s">
        <v>14</v>
      </c>
      <c r="B23" s="4"/>
      <c r="C23" s="45"/>
      <c r="D23" s="51"/>
    </row>
    <row r="24" spans="1:4" ht="15.6" x14ac:dyDescent="0.3">
      <c r="A24" s="70" t="s">
        <v>15</v>
      </c>
      <c r="B24" s="4"/>
      <c r="C24" s="45"/>
      <c r="D24" s="51">
        <f>ROUND((D21+D27)*C25,2)</f>
        <v>1.08</v>
      </c>
    </row>
    <row r="25" spans="1:4" ht="15.6" x14ac:dyDescent="0.3">
      <c r="A25" s="71"/>
      <c r="B25" s="4" t="s">
        <v>16</v>
      </c>
      <c r="C25" s="72">
        <v>2.8199999999999999E-2</v>
      </c>
      <c r="D25" s="50"/>
    </row>
    <row r="26" spans="1:4" ht="15.6" x14ac:dyDescent="0.3">
      <c r="A26" s="61"/>
      <c r="B26" s="4"/>
      <c r="C26" s="45"/>
      <c r="D26" s="50"/>
    </row>
    <row r="27" spans="1:4" ht="15.6" x14ac:dyDescent="0.3">
      <c r="A27" s="60" t="s">
        <v>17</v>
      </c>
      <c r="B27" s="4"/>
      <c r="C27" s="4"/>
      <c r="D27" s="51">
        <f>ROUND(C28*$B$14,2)</f>
        <v>28.61</v>
      </c>
    </row>
    <row r="28" spans="1:4" ht="15.6" x14ac:dyDescent="0.3">
      <c r="A28" s="60"/>
      <c r="B28" s="4" t="s">
        <v>18</v>
      </c>
      <c r="C28" s="46">
        <v>2.86082E-2</v>
      </c>
      <c r="D28" s="51"/>
    </row>
    <row r="29" spans="1:4" ht="15.6" x14ac:dyDescent="0.3">
      <c r="A29" s="60"/>
      <c r="B29" s="4"/>
      <c r="C29" s="46"/>
      <c r="D29" s="51"/>
    </row>
    <row r="30" spans="1:4" ht="15.6" x14ac:dyDescent="0.3">
      <c r="A30" s="60" t="s">
        <v>19</v>
      </c>
      <c r="B30" s="4"/>
      <c r="C30" s="46"/>
      <c r="D30" s="51">
        <f>ROUND($C$31,2)</f>
        <v>0.1</v>
      </c>
    </row>
    <row r="31" spans="1:4" ht="15.6" x14ac:dyDescent="0.3">
      <c r="A31" s="60"/>
      <c r="B31" s="4" t="s">
        <v>20</v>
      </c>
      <c r="C31" s="12">
        <v>0.1</v>
      </c>
      <c r="D31" s="51"/>
    </row>
    <row r="32" spans="1:4" ht="15.6" x14ac:dyDescent="0.3">
      <c r="A32" s="60"/>
      <c r="B32" s="4"/>
      <c r="C32" s="46"/>
      <c r="D32" s="51"/>
    </row>
    <row r="33" spans="1:4" ht="15.6" x14ac:dyDescent="0.3">
      <c r="A33" s="60" t="s">
        <v>21</v>
      </c>
      <c r="B33" s="4"/>
      <c r="C33" s="47"/>
      <c r="D33" s="51">
        <f>ROUND(C34*$B$14,2)</f>
        <v>1.47</v>
      </c>
    </row>
    <row r="34" spans="1:4" ht="15.6" x14ac:dyDescent="0.3">
      <c r="A34" s="60"/>
      <c r="B34" s="4" t="s">
        <v>22</v>
      </c>
      <c r="C34" s="24">
        <v>1.474E-3</v>
      </c>
      <c r="D34" s="50"/>
    </row>
    <row r="35" spans="1:4" ht="15.6" x14ac:dyDescent="0.3">
      <c r="A35" s="60"/>
      <c r="B35" s="4"/>
      <c r="C35" s="24"/>
      <c r="D35" s="50"/>
    </row>
    <row r="36" spans="1:4" ht="15.6" x14ac:dyDescent="0.3">
      <c r="A36" s="60" t="s">
        <v>23</v>
      </c>
      <c r="B36" s="4"/>
      <c r="C36" s="24"/>
      <c r="D36" s="51">
        <f>ROUND($C$37,2)</f>
        <v>1.1599999999999999</v>
      </c>
    </row>
    <row r="37" spans="1:4" ht="15.6" x14ac:dyDescent="0.3">
      <c r="A37" s="60"/>
      <c r="B37" s="4" t="s">
        <v>13</v>
      </c>
      <c r="C37" s="12">
        <v>1.1599999999999999</v>
      </c>
      <c r="D37" s="51"/>
    </row>
    <row r="38" spans="1:4" ht="15.6" x14ac:dyDescent="0.3">
      <c r="A38" s="60"/>
      <c r="B38" s="4"/>
      <c r="C38" s="24"/>
      <c r="D38" s="51"/>
    </row>
    <row r="39" spans="1:4" ht="15.6" x14ac:dyDescent="0.3">
      <c r="A39" s="60" t="s">
        <v>24</v>
      </c>
      <c r="B39" s="4"/>
      <c r="C39" s="24"/>
      <c r="D39" s="51">
        <f>ROUND(C40*$B$14,2)</f>
        <v>0</v>
      </c>
    </row>
    <row r="40" spans="1:4" ht="15.6" x14ac:dyDescent="0.3">
      <c r="A40" s="60"/>
      <c r="B40" s="4" t="s">
        <v>25</v>
      </c>
      <c r="C40" s="24">
        <v>0</v>
      </c>
      <c r="D40" s="50"/>
    </row>
    <row r="41" spans="1:4" ht="15.6" x14ac:dyDescent="0.3">
      <c r="A41" s="60"/>
      <c r="B41" s="4"/>
      <c r="C41" s="4"/>
      <c r="D41" s="50"/>
    </row>
    <row r="42" spans="1:4" ht="15.6" x14ac:dyDescent="0.3">
      <c r="A42" s="60" t="s">
        <v>26</v>
      </c>
      <c r="B42" s="4"/>
      <c r="C42" s="4"/>
      <c r="D42" s="51">
        <f>ROUND(C43*$B$14,2)</f>
        <v>0</v>
      </c>
    </row>
    <row r="43" spans="1:4" ht="15.6" x14ac:dyDescent="0.3">
      <c r="A43" s="60"/>
      <c r="B43" s="4" t="s">
        <v>25</v>
      </c>
      <c r="C43" s="24">
        <v>0</v>
      </c>
      <c r="D43" s="50"/>
    </row>
    <row r="44" spans="1:4" ht="15.6" x14ac:dyDescent="0.3">
      <c r="A44" s="60"/>
      <c r="B44" s="4"/>
      <c r="C44" s="46"/>
      <c r="D44" s="50"/>
    </row>
    <row r="45" spans="1:4" ht="15.6" x14ac:dyDescent="0.3">
      <c r="A45" s="60"/>
      <c r="B45" s="4"/>
      <c r="C45" s="46"/>
      <c r="D45" s="50"/>
    </row>
    <row r="46" spans="1:4" ht="15.6" x14ac:dyDescent="0.3">
      <c r="A46" s="60"/>
      <c r="B46" s="4"/>
      <c r="C46" s="46"/>
      <c r="D46" s="50"/>
    </row>
    <row r="47" spans="1:4" ht="15.6" x14ac:dyDescent="0.3">
      <c r="A47" s="60" t="s">
        <v>27</v>
      </c>
      <c r="B47" s="4"/>
      <c r="C47" s="4"/>
      <c r="D47" s="51">
        <f>IF($B$14&lt;2001,ROUND($B$14*C48,2),IF($B$14&gt;15000,ROUND(2000*C48,2)+ROUND(13000*C49,2)+ROUND(($B$14-15000)*C50,2),ROUND(2000*C48,2)+ROUND(($B$14-2000)*C49,2)))</f>
        <v>4.6500000000000004</v>
      </c>
    </row>
    <row r="48" spans="1:4" ht="15.6" x14ac:dyDescent="0.3">
      <c r="A48" s="60"/>
      <c r="B48" s="4" t="s">
        <v>28</v>
      </c>
      <c r="C48" s="24">
        <v>4.6499999999999996E-3</v>
      </c>
      <c r="D48" s="50"/>
    </row>
    <row r="49" spans="1:4" ht="15.6" x14ac:dyDescent="0.3">
      <c r="A49" s="60"/>
      <c r="B49" s="4" t="s">
        <v>29</v>
      </c>
      <c r="C49" s="24">
        <v>4.1900000000000001E-3</v>
      </c>
      <c r="D49" s="50"/>
    </row>
    <row r="50" spans="1:4" ht="15.6" x14ac:dyDescent="0.3">
      <c r="A50" s="60"/>
      <c r="B50" s="4" t="s">
        <v>30</v>
      </c>
      <c r="C50" s="24">
        <v>3.63E-3</v>
      </c>
      <c r="D50" s="50"/>
    </row>
    <row r="51" spans="1:4" ht="15.6" x14ac:dyDescent="0.3">
      <c r="A51" s="60"/>
      <c r="B51" s="4"/>
      <c r="C51" s="24"/>
      <c r="D51" s="50"/>
    </row>
    <row r="52" spans="1:4" ht="15.6" x14ac:dyDescent="0.3">
      <c r="A52" s="60" t="s">
        <v>31</v>
      </c>
      <c r="B52" s="4"/>
      <c r="C52" s="24"/>
      <c r="D52" s="67">
        <f>ROUND(C53*(D21+D27),2)</f>
        <v>3.19</v>
      </c>
    </row>
    <row r="53" spans="1:4" ht="15.6" x14ac:dyDescent="0.3">
      <c r="A53" s="60"/>
      <c r="B53" s="65" t="s">
        <v>16</v>
      </c>
      <c r="C53" s="69">
        <v>8.3150000000000002E-2</v>
      </c>
      <c r="D53" s="50"/>
    </row>
    <row r="54" spans="1:4" ht="15.6" x14ac:dyDescent="0.3">
      <c r="A54" s="60"/>
      <c r="B54" s="65"/>
      <c r="C54" s="69"/>
      <c r="D54" s="50"/>
    </row>
    <row r="55" spans="1:4" ht="15.6" x14ac:dyDescent="0.3">
      <c r="A55" s="60" t="s">
        <v>32</v>
      </c>
      <c r="B55" s="65"/>
      <c r="C55" s="69"/>
      <c r="D55" s="51">
        <f>C56*B14</f>
        <v>0</v>
      </c>
    </row>
    <row r="56" spans="1:4" ht="15.6" x14ac:dyDescent="0.3">
      <c r="A56" s="60"/>
      <c r="B56" s="4" t="s">
        <v>25</v>
      </c>
      <c r="C56" s="73">
        <v>0</v>
      </c>
      <c r="D56" s="50"/>
    </row>
    <row r="57" spans="1:4" ht="15.6" x14ac:dyDescent="0.3">
      <c r="A57" s="60"/>
      <c r="B57" s="4"/>
      <c r="C57" s="24"/>
      <c r="D57" s="50"/>
    </row>
    <row r="58" spans="1:4" ht="15.6" x14ac:dyDescent="0.3">
      <c r="A58" s="60" t="s">
        <v>33</v>
      </c>
      <c r="B58" s="4"/>
      <c r="C58" s="24"/>
      <c r="D58" s="50">
        <f>C59</f>
        <v>0.32</v>
      </c>
    </row>
    <row r="59" spans="1:4" ht="15.6" x14ac:dyDescent="0.3">
      <c r="A59" s="60"/>
      <c r="B59" s="4" t="s">
        <v>13</v>
      </c>
      <c r="C59" s="73">
        <v>0.32</v>
      </c>
      <c r="D59" s="50"/>
    </row>
    <row r="60" spans="1:4" ht="15.6" x14ac:dyDescent="0.3">
      <c r="A60" s="60"/>
      <c r="B60" s="4"/>
      <c r="C60" s="73"/>
      <c r="D60" s="50"/>
    </row>
    <row r="61" spans="1:4" ht="15.6" x14ac:dyDescent="0.3">
      <c r="A61" s="60" t="s">
        <v>34</v>
      </c>
      <c r="B61" s="4"/>
      <c r="C61" s="73"/>
      <c r="D61" s="50">
        <f>ROUND((D21+D27)*C62,2)</f>
        <v>4.0599999999999996</v>
      </c>
    </row>
    <row r="62" spans="1:4" ht="15.6" x14ac:dyDescent="0.3">
      <c r="A62" s="60"/>
      <c r="B62" s="65" t="s">
        <v>16</v>
      </c>
      <c r="C62" s="69">
        <v>0.105778</v>
      </c>
      <c r="D62" s="50"/>
    </row>
    <row r="63" spans="1:4" ht="15.6" x14ac:dyDescent="0.3">
      <c r="A63" s="60"/>
      <c r="B63" s="4"/>
      <c r="C63" s="24"/>
      <c r="D63" s="50"/>
    </row>
    <row r="64" spans="1:4" ht="15.6" x14ac:dyDescent="0.3">
      <c r="A64" s="60" t="s">
        <v>35</v>
      </c>
      <c r="B64" s="4"/>
      <c r="C64" s="4"/>
      <c r="D64" s="56"/>
    </row>
    <row r="65" spans="1:5" ht="15.6" x14ac:dyDescent="0.3">
      <c r="A65" s="60"/>
      <c r="B65" s="4"/>
      <c r="C65" s="24"/>
      <c r="D65" s="57"/>
    </row>
    <row r="66" spans="1:5" ht="15.6" x14ac:dyDescent="0.3">
      <c r="A66" s="60"/>
      <c r="B66" s="4"/>
      <c r="C66" s="24"/>
      <c r="D66" s="50"/>
    </row>
    <row r="67" spans="1:5" ht="15.6" x14ac:dyDescent="0.3">
      <c r="A67" s="60"/>
      <c r="B67" s="4"/>
      <c r="C67" s="24"/>
      <c r="D67" s="50"/>
    </row>
    <row r="68" spans="1:5" ht="15.6" x14ac:dyDescent="0.3">
      <c r="A68" s="60" t="s">
        <v>36</v>
      </c>
      <c r="B68" s="4"/>
      <c r="C68" s="45"/>
      <c r="D68" s="56">
        <f>ROUND($C$69,2)</f>
        <v>1.82</v>
      </c>
    </row>
    <row r="69" spans="1:5" ht="15.6" x14ac:dyDescent="0.3">
      <c r="A69" s="61"/>
      <c r="B69" s="4" t="s">
        <v>13</v>
      </c>
      <c r="C69" s="45">
        <v>1.82</v>
      </c>
      <c r="D69" s="50"/>
    </row>
    <row r="70" spans="1:5" ht="15.6" x14ac:dyDescent="0.3">
      <c r="A70" s="60"/>
      <c r="B70" s="4"/>
      <c r="C70" s="4"/>
      <c r="D70" s="50"/>
    </row>
    <row r="71" spans="1:5" ht="15.6" x14ac:dyDescent="0.3">
      <c r="A71" s="60" t="s">
        <v>37</v>
      </c>
      <c r="B71" s="4"/>
      <c r="C71" s="4"/>
      <c r="D71" s="51">
        <f>ROUND(C72*$B$14,2)</f>
        <v>6.61</v>
      </c>
    </row>
    <row r="72" spans="1:5" ht="15.6" x14ac:dyDescent="0.3">
      <c r="A72" s="60"/>
      <c r="B72" s="4" t="s">
        <v>25</v>
      </c>
      <c r="C72" s="24">
        <v>6.6108E-3</v>
      </c>
      <c r="D72" s="50"/>
    </row>
    <row r="73" spans="1:5" ht="15.6" x14ac:dyDescent="0.3">
      <c r="A73" s="60"/>
      <c r="B73" s="4"/>
      <c r="C73" s="24"/>
      <c r="D73" s="50"/>
    </row>
    <row r="74" spans="1:5" ht="15.6" x14ac:dyDescent="0.3">
      <c r="A74" s="60" t="s">
        <v>38</v>
      </c>
      <c r="B74" s="4"/>
      <c r="C74" s="24"/>
      <c r="D74" s="51">
        <f>ROUND((D21+D27)*C75,2)</f>
        <v>-0.74</v>
      </c>
    </row>
    <row r="75" spans="1:5" ht="15.6" x14ac:dyDescent="0.3">
      <c r="A75" s="60"/>
      <c r="B75" s="4" t="s">
        <v>16</v>
      </c>
      <c r="C75" s="66">
        <v>-1.9311999999999999E-2</v>
      </c>
      <c r="D75" s="50"/>
    </row>
    <row r="76" spans="1:5" ht="15.6" x14ac:dyDescent="0.3">
      <c r="A76" s="60"/>
      <c r="B76" s="65"/>
      <c r="C76" s="24"/>
      <c r="D76" s="50"/>
    </row>
    <row r="77" spans="1:5" ht="15.6" x14ac:dyDescent="0.3">
      <c r="A77" s="61" t="s">
        <v>39</v>
      </c>
      <c r="B77" s="4"/>
      <c r="C77" s="24"/>
      <c r="D77" s="58">
        <f>+D71+D64+D47+D52+D58+D42+D39+D33+D30+D27+D24+D36+D68+D74+D55+D61</f>
        <v>52.33</v>
      </c>
    </row>
    <row r="78" spans="1:5" ht="15.6" x14ac:dyDescent="0.3">
      <c r="A78" s="61"/>
      <c r="B78" s="3"/>
      <c r="C78" s="4"/>
      <c r="D78" s="50"/>
    </row>
    <row r="79" spans="1:5" ht="16.2" thickBot="1" x14ac:dyDescent="0.35">
      <c r="A79" s="63" t="s">
        <v>40</v>
      </c>
      <c r="B79" s="52"/>
      <c r="C79" s="53"/>
      <c r="D79" s="54">
        <f>+D77+D21</f>
        <v>62.08</v>
      </c>
    </row>
    <row r="80" spans="1:5" ht="16.2" thickBot="1" x14ac:dyDescent="0.35">
      <c r="A80" s="3"/>
      <c r="B80" s="3"/>
      <c r="C80" s="4"/>
      <c r="D80" s="10"/>
      <c r="E80" s="1"/>
    </row>
    <row r="81" spans="1:4" ht="16.2" thickTop="1" x14ac:dyDescent="0.3">
      <c r="A81" s="64" t="s">
        <v>41</v>
      </c>
      <c r="B81" s="25"/>
      <c r="C81" s="26"/>
      <c r="D81" s="27"/>
    </row>
    <row r="82" spans="1:4" ht="15.6" x14ac:dyDescent="0.3">
      <c r="A82" s="62" t="s">
        <v>42</v>
      </c>
      <c r="B82" s="4"/>
      <c r="C82" s="4"/>
      <c r="D82" s="28">
        <f>IF($B$14&lt;751,ROUND($B$14*C83,2),ROUND(750*C83,2)+ROUND(($B$14-750)*C84,2))</f>
        <v>108.07</v>
      </c>
    </row>
    <row r="83" spans="1:4" ht="15.6" x14ac:dyDescent="0.3">
      <c r="A83" s="29"/>
      <c r="B83" s="4" t="s">
        <v>43</v>
      </c>
      <c r="C83" s="24">
        <v>0.1080709</v>
      </c>
      <c r="D83" s="30"/>
    </row>
    <row r="84" spans="1:4" ht="15.6" x14ac:dyDescent="0.3">
      <c r="A84" s="29"/>
      <c r="B84" s="4" t="s">
        <v>44</v>
      </c>
      <c r="C84" s="24">
        <v>0.1080709</v>
      </c>
      <c r="D84" s="30"/>
    </row>
    <row r="85" spans="1:4" ht="15.6" x14ac:dyDescent="0.3">
      <c r="A85" s="29"/>
      <c r="B85" s="4"/>
      <c r="C85" s="24"/>
      <c r="D85" s="30"/>
    </row>
    <row r="86" spans="1:4" ht="16.2" thickBot="1" x14ac:dyDescent="0.35">
      <c r="A86" s="31" t="s">
        <v>45</v>
      </c>
      <c r="B86" s="32"/>
      <c r="C86" s="33"/>
      <c r="D86" s="34">
        <f>D82</f>
        <v>108.07</v>
      </c>
    </row>
    <row r="87" spans="1:4" ht="16.2" thickTop="1" x14ac:dyDescent="0.3">
      <c r="A87" s="39"/>
      <c r="B87" s="37"/>
      <c r="C87" s="38"/>
      <c r="D87" s="40"/>
    </row>
    <row r="88" spans="1:4" ht="16.2" thickBot="1" x14ac:dyDescent="0.35">
      <c r="A88" s="35" t="s">
        <v>46</v>
      </c>
      <c r="B88" s="77"/>
      <c r="C88" s="77"/>
      <c r="D88" s="36">
        <f>D86+D79</f>
        <v>170.14999999999998</v>
      </c>
    </row>
    <row r="89" spans="1:4" ht="16.8" thickTop="1" thickBot="1" x14ac:dyDescent="0.35">
      <c r="A89" s="4"/>
      <c r="B89" s="4"/>
      <c r="C89" s="4"/>
      <c r="D89" s="4"/>
    </row>
    <row r="90" spans="1:4" ht="16.2" thickTop="1" x14ac:dyDescent="0.3">
      <c r="A90" s="3"/>
      <c r="B90" s="74" t="s">
        <v>47</v>
      </c>
      <c r="C90" s="75"/>
      <c r="D90" s="76"/>
    </row>
    <row r="91" spans="1:4" ht="15.6" x14ac:dyDescent="0.3">
      <c r="A91" s="4"/>
      <c r="B91" s="13"/>
      <c r="C91" s="4"/>
      <c r="D91" s="14"/>
    </row>
    <row r="92" spans="1:4" ht="15.6" x14ac:dyDescent="0.3">
      <c r="A92" s="4"/>
      <c r="B92" s="15" t="s">
        <v>11</v>
      </c>
      <c r="C92" s="11"/>
      <c r="D92" s="14"/>
    </row>
    <row r="93" spans="1:4" ht="15.6" x14ac:dyDescent="0.3">
      <c r="A93" s="4"/>
      <c r="B93" s="16" t="s">
        <v>48</v>
      </c>
      <c r="C93" s="4"/>
      <c r="D93" s="17">
        <f>D21</f>
        <v>9.75</v>
      </c>
    </row>
    <row r="94" spans="1:4" ht="15.6" x14ac:dyDescent="0.3">
      <c r="A94" s="4"/>
      <c r="B94" s="16" t="s">
        <v>49</v>
      </c>
      <c r="C94" s="4"/>
      <c r="D94" s="17">
        <f>D77</f>
        <v>52.33</v>
      </c>
    </row>
    <row r="95" spans="1:4" ht="15.6" x14ac:dyDescent="0.3">
      <c r="A95" s="4"/>
      <c r="B95" s="18" t="s">
        <v>40</v>
      </c>
      <c r="C95" s="4"/>
      <c r="D95" s="19">
        <f>D79</f>
        <v>62.08</v>
      </c>
    </row>
    <row r="96" spans="1:4" ht="15.6" x14ac:dyDescent="0.3">
      <c r="A96" s="4"/>
      <c r="B96" s="20"/>
      <c r="C96" s="4"/>
      <c r="D96" s="17"/>
    </row>
    <row r="97" spans="1:5" ht="15.6" x14ac:dyDescent="0.3">
      <c r="A97" s="4"/>
      <c r="B97" s="15" t="s">
        <v>41</v>
      </c>
      <c r="C97" s="4"/>
      <c r="D97" s="14"/>
    </row>
    <row r="98" spans="1:5" ht="16.2" thickBot="1" x14ac:dyDescent="0.35">
      <c r="A98" s="3"/>
      <c r="B98" s="21" t="s">
        <v>45</v>
      </c>
      <c r="C98" s="22"/>
      <c r="D98" s="23">
        <f>D86</f>
        <v>108.07</v>
      </c>
    </row>
    <row r="99" spans="1:5" ht="16.2" thickTop="1" x14ac:dyDescent="0.3">
      <c r="A99" s="2"/>
      <c r="B99" s="2"/>
      <c r="C99" s="2"/>
      <c r="D99" s="2"/>
    </row>
    <row r="100" spans="1:5" x14ac:dyDescent="0.3">
      <c r="E100" s="1"/>
    </row>
    <row r="102" spans="1:5" x14ac:dyDescent="0.3">
      <c r="A102" s="1"/>
      <c r="D102" s="1"/>
    </row>
    <row r="105" spans="1:5" x14ac:dyDescent="0.3">
      <c r="A105" s="1"/>
    </row>
    <row r="106" spans="1:5" x14ac:dyDescent="0.3">
      <c r="A106" s="1"/>
    </row>
    <row r="109" spans="1:5" x14ac:dyDescent="0.3">
      <c r="A109" s="1"/>
      <c r="B109" s="1"/>
    </row>
  </sheetData>
  <sheetProtection algorithmName="SHA-512" hashValue="Z8uI7pPgomimPTdck60Swi5WUK0flSkCtUc4615AGPL1lGX8mH/FWk+KOOec9g+7FmyOJ7toK3LcXmiwEpYGKQ==" saltValue="LD3zvKQvLCLSo4JmSe7aSw==" spinCount="100000" sheet="1" selectLockedCells="1"/>
  <mergeCells count="8">
    <mergeCell ref="B90:D90"/>
    <mergeCell ref="B88:C88"/>
    <mergeCell ref="A1:D1"/>
    <mergeCell ref="A2:D2"/>
    <mergeCell ref="A5:D5"/>
    <mergeCell ref="A6:D6"/>
    <mergeCell ref="A11:D11"/>
    <mergeCell ref="A4:D4"/>
  </mergeCells>
  <conditionalFormatting sqref="C21:D86">
    <cfRule type="cellIs" dxfId="3" priority="1" operator="lessThan">
      <formula>0</formula>
    </cfRule>
  </conditionalFormatting>
  <conditionalFormatting sqref="D93:D98">
    <cfRule type="cellIs" dxfId="2" priority="3" operator="lessThan">
      <formula>0</formula>
    </cfRule>
  </conditionalFormatting>
  <dataValidations count="1">
    <dataValidation type="decimal" errorStyle="information" allowBlank="1" showInputMessage="1" showErrorMessage="1" errorTitle="Invalid entry" error="This cell must contain a positive number._x000a_" sqref="B14" xr:uid="{00000000-0002-0000-0000-000000000000}">
      <formula1>0</formula1>
      <formula2>100000000</formula2>
    </dataValidation>
  </dataValidations>
  <printOptions horizontalCentered="1"/>
  <pageMargins left="0.7" right="0.7" top="0.75" bottom="0.75" header="0.3" footer="0.3"/>
  <pageSetup scale="82" fitToHeight="2" orientation="portrait" r:id="rId1"/>
  <headerFooter>
    <oddHeader xml:space="preserve">&amp;L&amp;G&amp;R&amp;"Arial,Regular"Effective April 1, 2024
</oddHeader>
    <oddFooter xml:space="preserve">&amp;L&amp;"Arial,Regular"Worksheet valid for calculating bills starting on April 1, 2024.   </oddFooter>
  </headerFooter>
  <rowBreaks count="1" manualBreakCount="1">
    <brk id="45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6"/>
  <sheetViews>
    <sheetView showGridLines="0" showRowColHeaders="0" showRuler="0" view="pageLayout" topLeftCell="A49" zoomScale="90" zoomScaleNormal="80" zoomScaleSheetLayoutView="90" zoomScalePageLayoutView="90" workbookViewId="0">
      <selection activeCell="B15" sqref="B15"/>
    </sheetView>
  </sheetViews>
  <sheetFormatPr defaultColWidth="9.109375" defaultRowHeight="14.4" x14ac:dyDescent="0.3"/>
  <cols>
    <col min="1" max="1" width="29.6640625" customWidth="1"/>
    <col min="2" max="2" width="50.44140625" customWidth="1"/>
    <col min="3" max="3" width="15.6640625" bestFit="1" customWidth="1"/>
    <col min="4" max="4" width="11.5546875" bestFit="1" customWidth="1"/>
  </cols>
  <sheetData>
    <row r="1" spans="1:4" ht="21" x14ac:dyDescent="0.4">
      <c r="A1" s="78" t="s">
        <v>0</v>
      </c>
      <c r="B1" s="78"/>
      <c r="C1" s="78"/>
      <c r="D1" s="78"/>
    </row>
    <row r="2" spans="1:4" ht="18" x14ac:dyDescent="0.35">
      <c r="A2" s="79" t="s">
        <v>50</v>
      </c>
      <c r="B2" s="79"/>
      <c r="C2" s="79"/>
      <c r="D2" s="79"/>
    </row>
    <row r="3" spans="1:4" ht="15.6" x14ac:dyDescent="0.3">
      <c r="A3" s="2"/>
      <c r="B3" s="2"/>
    </row>
    <row r="4" spans="1:4" ht="15.6" x14ac:dyDescent="0.3">
      <c r="A4" s="81" t="s">
        <v>2</v>
      </c>
      <c r="B4" s="81"/>
      <c r="C4" s="81"/>
      <c r="D4" s="81"/>
    </row>
    <row r="5" spans="1:4" ht="30.75" customHeight="1" x14ac:dyDescent="0.3">
      <c r="A5" s="80" t="s">
        <v>3</v>
      </c>
      <c r="B5" s="80"/>
      <c r="C5" s="80"/>
      <c r="D5" s="80"/>
    </row>
    <row r="6" spans="1:4" ht="15.75" customHeight="1" x14ac:dyDescent="0.3">
      <c r="A6" s="80" t="s">
        <v>4</v>
      </c>
      <c r="B6" s="80"/>
      <c r="C6" s="80"/>
      <c r="D6" s="80"/>
    </row>
    <row r="7" spans="1:4" ht="15.75" customHeight="1" x14ac:dyDescent="0.3">
      <c r="A7" s="82" t="s">
        <v>51</v>
      </c>
      <c r="B7" s="82"/>
      <c r="C7" s="82"/>
      <c r="D7" s="82"/>
    </row>
    <row r="8" spans="1:4" ht="15.75" customHeight="1" x14ac:dyDescent="0.3">
      <c r="A8" s="59"/>
      <c r="B8" s="59"/>
      <c r="C8" s="59"/>
      <c r="D8" s="59"/>
    </row>
    <row r="9" spans="1:4" ht="15.75" customHeight="1" x14ac:dyDescent="0.3">
      <c r="A9" s="59"/>
      <c r="B9" s="59"/>
      <c r="C9" s="59"/>
      <c r="D9" s="59"/>
    </row>
    <row r="10" spans="1:4" ht="15.75" customHeight="1" x14ac:dyDescent="0.3">
      <c r="A10" s="59"/>
      <c r="B10" s="59"/>
      <c r="C10" s="59"/>
      <c r="D10" s="59"/>
    </row>
    <row r="11" spans="1:4" ht="24.75" customHeight="1" x14ac:dyDescent="0.3">
      <c r="A11" s="59"/>
      <c r="B11" s="59"/>
      <c r="C11" s="59"/>
      <c r="D11" s="59"/>
    </row>
    <row r="12" spans="1:4" ht="59.25" customHeight="1" x14ac:dyDescent="0.3">
      <c r="A12" s="80" t="s">
        <v>52</v>
      </c>
      <c r="B12" s="80"/>
      <c r="C12" s="80"/>
      <c r="D12" s="80"/>
    </row>
    <row r="13" spans="1:4" ht="15.6" x14ac:dyDescent="0.3">
      <c r="A13" s="4" t="s">
        <v>6</v>
      </c>
      <c r="B13" s="4"/>
      <c r="C13" s="4"/>
      <c r="D13" s="4"/>
    </row>
    <row r="14" spans="1:4" ht="16.2" thickBot="1" x14ac:dyDescent="0.35">
      <c r="A14" s="4"/>
      <c r="B14" s="48" t="s">
        <v>7</v>
      </c>
      <c r="C14" s="4"/>
      <c r="D14" s="4"/>
    </row>
    <row r="15" spans="1:4" ht="16.2" thickBot="1" x14ac:dyDescent="0.35">
      <c r="A15" s="4" t="s">
        <v>53</v>
      </c>
      <c r="B15" s="55">
        <v>1000</v>
      </c>
      <c r="C15" s="4"/>
      <c r="D15" s="4"/>
    </row>
    <row r="16" spans="1:4" ht="16.2" thickBot="1" x14ac:dyDescent="0.35">
      <c r="A16" s="4" t="s">
        <v>54</v>
      </c>
      <c r="B16" s="55">
        <v>0</v>
      </c>
      <c r="C16" s="4"/>
      <c r="D16" s="4"/>
    </row>
    <row r="17" spans="1:4" ht="16.2" thickBot="1" x14ac:dyDescent="0.35">
      <c r="A17" s="4" t="s">
        <v>55</v>
      </c>
      <c r="B17" s="68">
        <f>B15-B16</f>
        <v>1000</v>
      </c>
      <c r="C17" s="4"/>
      <c r="D17" s="4"/>
    </row>
    <row r="18" spans="1:4" ht="15.6" x14ac:dyDescent="0.3">
      <c r="A18" s="4"/>
      <c r="B18" s="5"/>
      <c r="C18" s="4"/>
      <c r="D18" s="4"/>
    </row>
    <row r="19" spans="1:4" ht="15.6" x14ac:dyDescent="0.3">
      <c r="A19" s="4"/>
      <c r="B19" s="6" t="s">
        <v>9</v>
      </c>
      <c r="C19" s="7"/>
      <c r="D19" s="8">
        <f>D91</f>
        <v>170.14999999999998</v>
      </c>
    </row>
    <row r="20" spans="1:4" ht="7.5" customHeight="1" x14ac:dyDescent="0.3">
      <c r="A20" s="4"/>
      <c r="B20" s="5"/>
      <c r="C20" s="4"/>
      <c r="D20" s="4"/>
    </row>
    <row r="21" spans="1:4" ht="15.6" x14ac:dyDescent="0.3">
      <c r="A21" s="4"/>
      <c r="B21" s="6" t="s">
        <v>10</v>
      </c>
      <c r="C21" s="7"/>
      <c r="D21" s="9">
        <f>IF($B$17&lt;0,-(D89/B17),D89/B17)</f>
        <v>0.10807</v>
      </c>
    </row>
    <row r="22" spans="1:4" ht="16.2" thickBot="1" x14ac:dyDescent="0.35">
      <c r="A22" s="4"/>
      <c r="B22" s="4"/>
      <c r="C22" s="4"/>
      <c r="D22" s="4"/>
    </row>
    <row r="23" spans="1:4" ht="16.2" thickBot="1" x14ac:dyDescent="0.35">
      <c r="A23" s="41" t="s">
        <v>11</v>
      </c>
      <c r="B23" s="42"/>
      <c r="C23" s="43"/>
      <c r="D23" s="44"/>
    </row>
    <row r="24" spans="1:4" ht="15.6" x14ac:dyDescent="0.3">
      <c r="A24" s="41" t="s">
        <v>12</v>
      </c>
      <c r="B24" s="43"/>
      <c r="C24" s="43"/>
      <c r="D24" s="49">
        <f>'111'!D21</f>
        <v>9.75</v>
      </c>
    </row>
    <row r="25" spans="1:4" ht="15.6" x14ac:dyDescent="0.3">
      <c r="A25" s="60"/>
      <c r="B25" s="4" t="s">
        <v>13</v>
      </c>
      <c r="C25" s="12">
        <v>9.75</v>
      </c>
      <c r="D25" s="51"/>
    </row>
    <row r="26" spans="1:4" ht="15.6" x14ac:dyDescent="0.3">
      <c r="A26" s="61" t="s">
        <v>14</v>
      </c>
      <c r="B26" s="4"/>
      <c r="C26" s="45"/>
      <c r="D26" s="51"/>
    </row>
    <row r="27" spans="1:4" ht="15.6" x14ac:dyDescent="0.3">
      <c r="A27" s="70" t="s">
        <v>15</v>
      </c>
      <c r="B27" s="4"/>
      <c r="C27" s="45"/>
      <c r="D27" s="51">
        <f>ROUND((D24+D30)*$C$28,2)</f>
        <v>1.08</v>
      </c>
    </row>
    <row r="28" spans="1:4" ht="15.6" x14ac:dyDescent="0.3">
      <c r="A28" s="71"/>
      <c r="B28" s="4" t="s">
        <v>16</v>
      </c>
      <c r="C28" s="72">
        <f>'111'!C25</f>
        <v>2.8199999999999999E-2</v>
      </c>
      <c r="D28" s="50"/>
    </row>
    <row r="29" spans="1:4" ht="15.6" x14ac:dyDescent="0.3">
      <c r="A29" s="61"/>
      <c r="B29" s="4"/>
      <c r="C29" s="45"/>
      <c r="D29" s="50"/>
    </row>
    <row r="30" spans="1:4" ht="15.6" x14ac:dyDescent="0.3">
      <c r="A30" s="60" t="s">
        <v>17</v>
      </c>
      <c r="B30" s="4"/>
      <c r="C30" s="4"/>
      <c r="D30" s="51">
        <f>IF($B$17&lt;0,0,ROUND(C31*$B$17,2))</f>
        <v>28.61</v>
      </c>
    </row>
    <row r="31" spans="1:4" ht="15.6" x14ac:dyDescent="0.3">
      <c r="A31" s="60"/>
      <c r="B31" s="4" t="s">
        <v>18</v>
      </c>
      <c r="C31" s="46">
        <f>'111'!C28</f>
        <v>2.86082E-2</v>
      </c>
      <c r="D31" s="51"/>
    </row>
    <row r="32" spans="1:4" ht="15.6" x14ac:dyDescent="0.3">
      <c r="A32" s="60"/>
      <c r="B32" s="4"/>
      <c r="C32" s="46"/>
      <c r="D32" s="51"/>
    </row>
    <row r="33" spans="1:4" ht="15.6" x14ac:dyDescent="0.3">
      <c r="A33" s="60" t="s">
        <v>19</v>
      </c>
      <c r="B33" s="4"/>
      <c r="C33" s="46"/>
      <c r="D33" s="51">
        <f>'111'!D30</f>
        <v>0.1</v>
      </c>
    </row>
    <row r="34" spans="1:4" ht="15.6" x14ac:dyDescent="0.3">
      <c r="A34" s="60"/>
      <c r="B34" s="4" t="s">
        <v>20</v>
      </c>
      <c r="C34" s="12">
        <v>0.1</v>
      </c>
      <c r="D34" s="51"/>
    </row>
    <row r="35" spans="1:4" ht="15.6" x14ac:dyDescent="0.3">
      <c r="A35" s="60"/>
      <c r="B35" s="4"/>
      <c r="C35" s="46"/>
      <c r="D35" s="51"/>
    </row>
    <row r="36" spans="1:4" ht="15.6" x14ac:dyDescent="0.3">
      <c r="A36" s="60" t="s">
        <v>21</v>
      </c>
      <c r="B36" s="4"/>
      <c r="C36" s="47"/>
      <c r="D36" s="51">
        <f>IF($B$17&lt;0,0,ROUND(C37*$B$17,2))</f>
        <v>1.47</v>
      </c>
    </row>
    <row r="37" spans="1:4" ht="15.6" x14ac:dyDescent="0.3">
      <c r="A37" s="60"/>
      <c r="B37" s="4" t="s">
        <v>22</v>
      </c>
      <c r="C37" s="24">
        <f>'111'!C34</f>
        <v>1.474E-3</v>
      </c>
      <c r="D37" s="50"/>
    </row>
    <row r="38" spans="1:4" ht="15.6" x14ac:dyDescent="0.3">
      <c r="A38" s="60"/>
      <c r="B38" s="4"/>
      <c r="C38" s="24"/>
      <c r="D38" s="50"/>
    </row>
    <row r="39" spans="1:4" ht="15.6" x14ac:dyDescent="0.3">
      <c r="A39" s="60" t="s">
        <v>23</v>
      </c>
      <c r="B39" s="4"/>
      <c r="C39" s="24"/>
      <c r="D39" s="51">
        <f>'111'!D36</f>
        <v>1.1599999999999999</v>
      </c>
    </row>
    <row r="40" spans="1:4" ht="15.6" x14ac:dyDescent="0.3">
      <c r="A40" s="60"/>
      <c r="B40" s="4" t="s">
        <v>20</v>
      </c>
      <c r="C40" s="12">
        <f>'111'!C37</f>
        <v>1.1599999999999999</v>
      </c>
      <c r="D40" s="51"/>
    </row>
    <row r="41" spans="1:4" ht="15.6" x14ac:dyDescent="0.3">
      <c r="A41" s="60"/>
      <c r="B41" s="4"/>
      <c r="C41" s="24"/>
      <c r="D41" s="51"/>
    </row>
    <row r="42" spans="1:4" ht="15.6" x14ac:dyDescent="0.3">
      <c r="A42" s="60" t="s">
        <v>24</v>
      </c>
      <c r="B42" s="4"/>
      <c r="C42" s="24"/>
      <c r="D42" s="51">
        <f>'111'!D39</f>
        <v>0</v>
      </c>
    </row>
    <row r="43" spans="1:4" ht="15.6" x14ac:dyDescent="0.3">
      <c r="A43" s="60"/>
      <c r="B43" s="4" t="s">
        <v>25</v>
      </c>
      <c r="C43" s="24">
        <v>0</v>
      </c>
      <c r="D43" s="50"/>
    </row>
    <row r="44" spans="1:4" ht="15.6" x14ac:dyDescent="0.3">
      <c r="A44" s="60"/>
      <c r="B44" s="4"/>
      <c r="C44" s="4"/>
      <c r="D44" s="50"/>
    </row>
    <row r="45" spans="1:4" ht="15.6" x14ac:dyDescent="0.3">
      <c r="A45" s="60" t="s">
        <v>26</v>
      </c>
      <c r="B45" s="4"/>
      <c r="C45" s="4"/>
      <c r="D45" s="51">
        <f>'111'!D42</f>
        <v>0</v>
      </c>
    </row>
    <row r="46" spans="1:4" ht="15.6" x14ac:dyDescent="0.3">
      <c r="A46" s="60"/>
      <c r="B46" s="4" t="s">
        <v>25</v>
      </c>
      <c r="C46" s="24">
        <v>0</v>
      </c>
      <c r="D46" s="50"/>
    </row>
    <row r="47" spans="1:4" ht="15.6" x14ac:dyDescent="0.3">
      <c r="A47" s="60"/>
      <c r="B47" s="4"/>
      <c r="C47" s="46"/>
      <c r="D47" s="50"/>
    </row>
    <row r="48" spans="1:4" ht="15.6" x14ac:dyDescent="0.3">
      <c r="A48" s="60"/>
      <c r="B48" s="4"/>
      <c r="C48" s="46"/>
      <c r="D48" s="50"/>
    </row>
    <row r="49" spans="1:4" ht="15.6" x14ac:dyDescent="0.3">
      <c r="A49" s="60"/>
      <c r="B49" s="4"/>
      <c r="C49" s="46"/>
      <c r="D49" s="50"/>
    </row>
    <row r="50" spans="1:4" ht="15.6" x14ac:dyDescent="0.3">
      <c r="A50" s="60" t="s">
        <v>27</v>
      </c>
      <c r="B50" s="4"/>
      <c r="C50" s="4"/>
      <c r="D50" s="51">
        <f>IF($B$17&lt;0,0,IF($B$17&lt;2001,ROUND($B$17*C51,2),IF($B$17&gt;15000,ROUND(2000*C51,2)+ROUND(13000*C52,2)+ROUND(($B$17-15000)*C53,2),ROUND(2000*C51,2)+ROUND(($B$17-2000)*C52,2))))</f>
        <v>4.6500000000000004</v>
      </c>
    </row>
    <row r="51" spans="1:4" ht="15.6" x14ac:dyDescent="0.3">
      <c r="A51" s="60"/>
      <c r="B51" s="4" t="s">
        <v>28</v>
      </c>
      <c r="C51" s="24">
        <f>'111'!C48</f>
        <v>4.6499999999999996E-3</v>
      </c>
      <c r="D51" s="50"/>
    </row>
    <row r="52" spans="1:4" ht="15.6" x14ac:dyDescent="0.3">
      <c r="A52" s="60"/>
      <c r="B52" s="4" t="s">
        <v>29</v>
      </c>
      <c r="C52" s="24">
        <f>'111'!C49</f>
        <v>4.1900000000000001E-3</v>
      </c>
      <c r="D52" s="50"/>
    </row>
    <row r="53" spans="1:4" ht="15.6" x14ac:dyDescent="0.3">
      <c r="A53" s="60"/>
      <c r="B53" s="4" t="s">
        <v>30</v>
      </c>
      <c r="C53" s="24">
        <f>'111'!C50</f>
        <v>3.63E-3</v>
      </c>
      <c r="D53" s="50"/>
    </row>
    <row r="54" spans="1:4" ht="15.6" x14ac:dyDescent="0.3">
      <c r="A54" s="60"/>
      <c r="B54" s="4"/>
      <c r="C54" s="24"/>
      <c r="D54" s="50"/>
    </row>
    <row r="55" spans="1:4" ht="15.6" x14ac:dyDescent="0.3">
      <c r="A55" s="60" t="s">
        <v>31</v>
      </c>
      <c r="B55" s="4"/>
      <c r="C55" s="24"/>
      <c r="D55" s="67">
        <f>ROUND((D24+D30)*C56,2)</f>
        <v>3.19</v>
      </c>
    </row>
    <row r="56" spans="1:4" ht="15.6" x14ac:dyDescent="0.3">
      <c r="A56" s="60"/>
      <c r="B56" s="65" t="s">
        <v>16</v>
      </c>
      <c r="C56" s="69">
        <f>'111'!C53</f>
        <v>8.3150000000000002E-2</v>
      </c>
      <c r="D56" s="50"/>
    </row>
    <row r="57" spans="1:4" ht="15.6" x14ac:dyDescent="0.3">
      <c r="A57" s="60"/>
      <c r="B57" s="65"/>
      <c r="C57" s="69"/>
      <c r="D57" s="50"/>
    </row>
    <row r="58" spans="1:4" ht="15.6" x14ac:dyDescent="0.3">
      <c r="A58" s="60" t="s">
        <v>32</v>
      </c>
      <c r="B58" s="65"/>
      <c r="C58" s="69"/>
      <c r="D58" s="51">
        <f>'111'!D55</f>
        <v>0</v>
      </c>
    </row>
    <row r="59" spans="1:4" ht="15.6" x14ac:dyDescent="0.3">
      <c r="A59" s="60"/>
      <c r="B59" s="4" t="s">
        <v>25</v>
      </c>
      <c r="C59" s="73">
        <f>'111'!C56</f>
        <v>0</v>
      </c>
      <c r="D59" s="50"/>
    </row>
    <row r="60" spans="1:4" ht="15.6" x14ac:dyDescent="0.3">
      <c r="A60" s="60"/>
      <c r="B60" s="4"/>
      <c r="C60" s="24"/>
      <c r="D60" s="50"/>
    </row>
    <row r="61" spans="1:4" ht="15.6" x14ac:dyDescent="0.3">
      <c r="A61" s="60" t="s">
        <v>33</v>
      </c>
      <c r="B61" s="4"/>
      <c r="C61" s="24"/>
      <c r="D61" s="50">
        <f>'111'!D58</f>
        <v>0.32</v>
      </c>
    </row>
    <row r="62" spans="1:4" ht="15.6" x14ac:dyDescent="0.3">
      <c r="A62" s="60"/>
      <c r="B62" s="4" t="s">
        <v>13</v>
      </c>
      <c r="C62" s="73">
        <f>'111'!C59</f>
        <v>0.32</v>
      </c>
      <c r="D62" s="50"/>
    </row>
    <row r="63" spans="1:4" ht="15.6" x14ac:dyDescent="0.3">
      <c r="A63" s="60"/>
      <c r="B63" s="4"/>
      <c r="C63" s="73"/>
      <c r="D63" s="50"/>
    </row>
    <row r="64" spans="1:4" ht="15.6" x14ac:dyDescent="0.3">
      <c r="A64" s="60" t="s">
        <v>34</v>
      </c>
      <c r="B64" s="4"/>
      <c r="C64" s="73"/>
      <c r="D64" s="50">
        <f>ROUND((D24+D30)*C65,2)</f>
        <v>4.0599999999999996</v>
      </c>
    </row>
    <row r="65" spans="1:5" ht="15.6" x14ac:dyDescent="0.3">
      <c r="A65" s="60"/>
      <c r="B65" s="65" t="s">
        <v>16</v>
      </c>
      <c r="C65" s="69">
        <f>'111'!C62</f>
        <v>0.105778</v>
      </c>
      <c r="D65" s="50"/>
    </row>
    <row r="66" spans="1:5" ht="15.6" x14ac:dyDescent="0.3">
      <c r="A66" s="60"/>
      <c r="B66" s="4"/>
      <c r="C66" s="24"/>
      <c r="D66" s="50"/>
    </row>
    <row r="67" spans="1:5" ht="15.6" x14ac:dyDescent="0.3">
      <c r="A67" s="60" t="s">
        <v>35</v>
      </c>
      <c r="B67" s="4"/>
      <c r="C67" s="4"/>
      <c r="D67" s="56"/>
    </row>
    <row r="68" spans="1:5" ht="15.6" x14ac:dyDescent="0.3">
      <c r="A68" s="60"/>
      <c r="B68" s="4"/>
      <c r="C68" s="24"/>
      <c r="D68" s="57"/>
    </row>
    <row r="69" spans="1:5" ht="15.6" x14ac:dyDescent="0.3">
      <c r="A69" s="60"/>
      <c r="B69" s="4"/>
      <c r="C69" s="24"/>
      <c r="D69" s="50"/>
    </row>
    <row r="70" spans="1:5" ht="15.6" x14ac:dyDescent="0.3">
      <c r="A70" s="60"/>
      <c r="B70" s="4"/>
      <c r="C70" s="24"/>
      <c r="D70" s="50"/>
    </row>
    <row r="71" spans="1:5" ht="15.6" x14ac:dyDescent="0.3">
      <c r="A71" s="60" t="s">
        <v>36</v>
      </c>
      <c r="B71" s="4"/>
      <c r="C71" s="45"/>
      <c r="D71" s="56">
        <f>'111'!D68</f>
        <v>1.82</v>
      </c>
    </row>
    <row r="72" spans="1:5" ht="15.6" x14ac:dyDescent="0.3">
      <c r="A72" s="61"/>
      <c r="B72" s="4" t="s">
        <v>13</v>
      </c>
      <c r="C72" s="45">
        <f>'111'!C69</f>
        <v>1.82</v>
      </c>
      <c r="D72" s="50"/>
    </row>
    <row r="73" spans="1:5" ht="15.6" x14ac:dyDescent="0.3">
      <c r="A73" s="60"/>
      <c r="B73" s="4"/>
      <c r="C73" s="4"/>
      <c r="D73" s="50"/>
    </row>
    <row r="74" spans="1:5" ht="15.6" x14ac:dyDescent="0.3">
      <c r="A74" s="60" t="s">
        <v>37</v>
      </c>
      <c r="B74" s="4"/>
      <c r="C74" s="4"/>
      <c r="D74" s="51">
        <f>IF($B$17&lt;0,0,ROUND(C75*$B$17,2))</f>
        <v>6.61</v>
      </c>
    </row>
    <row r="75" spans="1:5" ht="15.6" x14ac:dyDescent="0.3">
      <c r="A75" s="60"/>
      <c r="B75" s="4" t="s">
        <v>25</v>
      </c>
      <c r="C75" s="24">
        <f>'111'!C72</f>
        <v>6.6108E-3</v>
      </c>
      <c r="D75" s="50"/>
    </row>
    <row r="76" spans="1:5" ht="15.6" x14ac:dyDescent="0.3">
      <c r="A76" s="60"/>
      <c r="B76" s="4"/>
      <c r="C76" s="24"/>
      <c r="D76" s="50"/>
    </row>
    <row r="77" spans="1:5" ht="15.6" x14ac:dyDescent="0.3">
      <c r="A77" s="60" t="s">
        <v>38</v>
      </c>
      <c r="B77" s="4"/>
      <c r="C77" s="24"/>
      <c r="D77" s="51">
        <f>ROUND((D24+D30)*C78,2)</f>
        <v>-0.74</v>
      </c>
    </row>
    <row r="78" spans="1:5" ht="15.6" x14ac:dyDescent="0.3">
      <c r="A78" s="60"/>
      <c r="B78" s="4" t="s">
        <v>16</v>
      </c>
      <c r="C78" s="66">
        <f>'111'!C75</f>
        <v>-1.9311999999999999E-2</v>
      </c>
      <c r="D78" s="50"/>
      <c r="E78" s="1"/>
    </row>
    <row r="79" spans="1:5" ht="15.6" x14ac:dyDescent="0.3">
      <c r="A79" s="60"/>
      <c r="B79" s="65"/>
      <c r="C79" s="24"/>
      <c r="D79" s="50"/>
    </row>
    <row r="80" spans="1:5" ht="15.6" x14ac:dyDescent="0.3">
      <c r="A80" s="61" t="s">
        <v>39</v>
      </c>
      <c r="B80" s="4"/>
      <c r="C80" s="24"/>
      <c r="D80" s="58">
        <f>+D74+D67+D50+D55+D61+D45+D42+D36+D33+D30+D27+D39+D71+D77+D58+D64</f>
        <v>52.33</v>
      </c>
    </row>
    <row r="81" spans="1:4" ht="15.6" x14ac:dyDescent="0.3">
      <c r="A81" s="61"/>
      <c r="B81" s="3"/>
      <c r="C81" s="4"/>
      <c r="D81" s="50"/>
    </row>
    <row r="82" spans="1:4" ht="16.2" thickBot="1" x14ac:dyDescent="0.35">
      <c r="A82" s="63" t="s">
        <v>40</v>
      </c>
      <c r="B82" s="52"/>
      <c r="C82" s="53"/>
      <c r="D82" s="54">
        <f>+D80+D24</f>
        <v>62.08</v>
      </c>
    </row>
    <row r="83" spans="1:4" ht="16.2" thickBot="1" x14ac:dyDescent="0.35">
      <c r="A83" s="3"/>
      <c r="B83" s="3"/>
      <c r="C83" s="4"/>
      <c r="D83" s="10"/>
    </row>
    <row r="84" spans="1:4" ht="16.2" thickTop="1" x14ac:dyDescent="0.3">
      <c r="A84" s="64" t="s">
        <v>41</v>
      </c>
      <c r="B84" s="25"/>
      <c r="C84" s="26"/>
      <c r="D84" s="27"/>
    </row>
    <row r="85" spans="1:4" ht="15.6" x14ac:dyDescent="0.3">
      <c r="A85" s="62" t="s">
        <v>42</v>
      </c>
      <c r="B85" s="4"/>
      <c r="C85" s="4"/>
      <c r="D85" s="28">
        <f>IF($B$17&lt;751,ROUND($B$17*C86,2),ROUND(750*C86,2)+ROUND(($B$17-750)*C87,2))</f>
        <v>108.07</v>
      </c>
    </row>
    <row r="86" spans="1:4" ht="15.6" x14ac:dyDescent="0.3">
      <c r="A86" s="29"/>
      <c r="B86" s="4" t="s">
        <v>43</v>
      </c>
      <c r="C86" s="24">
        <v>0.1080709</v>
      </c>
      <c r="D86" s="30"/>
    </row>
    <row r="87" spans="1:4" ht="15.6" x14ac:dyDescent="0.3">
      <c r="A87" s="29"/>
      <c r="B87" s="4" t="s">
        <v>44</v>
      </c>
      <c r="C87" s="24">
        <v>0.1080709</v>
      </c>
      <c r="D87" s="30"/>
    </row>
    <row r="88" spans="1:4" ht="15.6" x14ac:dyDescent="0.3">
      <c r="A88" s="29"/>
      <c r="B88" s="4"/>
      <c r="C88" s="24"/>
      <c r="D88" s="30"/>
    </row>
    <row r="89" spans="1:4" ht="16.2" thickBot="1" x14ac:dyDescent="0.35">
      <c r="A89" s="31" t="s">
        <v>45</v>
      </c>
      <c r="B89" s="32"/>
      <c r="C89" s="33"/>
      <c r="D89" s="34">
        <f>D85</f>
        <v>108.07</v>
      </c>
    </row>
    <row r="90" spans="1:4" ht="16.2" thickTop="1" x14ac:dyDescent="0.3">
      <c r="A90" s="39"/>
      <c r="B90" s="37"/>
      <c r="C90" s="38"/>
      <c r="D90" s="40"/>
    </row>
    <row r="91" spans="1:4" ht="16.2" thickBot="1" x14ac:dyDescent="0.35">
      <c r="A91" s="35" t="s">
        <v>46</v>
      </c>
      <c r="B91" s="77"/>
      <c r="C91" s="77"/>
      <c r="D91" s="36">
        <f>D89+D82</f>
        <v>170.14999999999998</v>
      </c>
    </row>
    <row r="92" spans="1:4" ht="16.8" thickTop="1" thickBot="1" x14ac:dyDescent="0.35">
      <c r="A92" s="4"/>
      <c r="B92" s="4"/>
      <c r="C92" s="4"/>
      <c r="D92" s="4"/>
    </row>
    <row r="93" spans="1:4" ht="16.2" thickTop="1" x14ac:dyDescent="0.3">
      <c r="A93" s="3"/>
      <c r="B93" s="74" t="s">
        <v>47</v>
      </c>
      <c r="C93" s="75"/>
      <c r="D93" s="76"/>
    </row>
    <row r="94" spans="1:4" ht="15.6" x14ac:dyDescent="0.3">
      <c r="A94" s="4"/>
      <c r="B94" s="13"/>
      <c r="C94" s="4"/>
      <c r="D94" s="14"/>
    </row>
    <row r="95" spans="1:4" ht="15.6" x14ac:dyDescent="0.3">
      <c r="A95" s="4"/>
      <c r="B95" s="15" t="s">
        <v>11</v>
      </c>
      <c r="C95" s="11"/>
      <c r="D95" s="14"/>
    </row>
    <row r="96" spans="1:4" ht="15.6" x14ac:dyDescent="0.3">
      <c r="A96" s="4"/>
      <c r="B96" s="16" t="s">
        <v>48</v>
      </c>
      <c r="C96" s="4"/>
      <c r="D96" s="17">
        <f>D24</f>
        <v>9.75</v>
      </c>
    </row>
    <row r="97" spans="1:5" ht="15.6" x14ac:dyDescent="0.3">
      <c r="A97" s="4"/>
      <c r="B97" s="16" t="s">
        <v>49</v>
      </c>
      <c r="C97" s="4"/>
      <c r="D97" s="17">
        <f>D80</f>
        <v>52.33</v>
      </c>
      <c r="E97" s="1"/>
    </row>
    <row r="98" spans="1:5" ht="15.6" x14ac:dyDescent="0.3">
      <c r="A98" s="4"/>
      <c r="B98" s="18" t="s">
        <v>40</v>
      </c>
      <c r="C98" s="4"/>
      <c r="D98" s="19">
        <f>D82</f>
        <v>62.08</v>
      </c>
    </row>
    <row r="99" spans="1:5" ht="15.6" x14ac:dyDescent="0.3">
      <c r="A99" s="4"/>
      <c r="B99" s="20"/>
      <c r="C99" s="4"/>
      <c r="D99" s="17"/>
    </row>
    <row r="100" spans="1:5" ht="15.6" x14ac:dyDescent="0.3">
      <c r="A100" s="4"/>
      <c r="B100" s="15" t="s">
        <v>41</v>
      </c>
      <c r="C100" s="4"/>
      <c r="D100" s="14"/>
    </row>
    <row r="101" spans="1:5" ht="16.2" thickBot="1" x14ac:dyDescent="0.35">
      <c r="A101" s="3"/>
      <c r="B101" s="21" t="s">
        <v>45</v>
      </c>
      <c r="C101" s="22"/>
      <c r="D101" s="23">
        <f>D89</f>
        <v>108.07</v>
      </c>
    </row>
    <row r="102" spans="1:5" ht="15" thickTop="1" x14ac:dyDescent="0.3">
      <c r="A102" s="1"/>
    </row>
    <row r="103" spans="1:5" x14ac:dyDescent="0.3">
      <c r="A103" s="1"/>
    </row>
    <row r="106" spans="1:5" x14ac:dyDescent="0.3">
      <c r="A106" s="1"/>
      <c r="B106" s="1"/>
    </row>
  </sheetData>
  <sheetProtection selectLockedCells="1"/>
  <mergeCells count="9">
    <mergeCell ref="B91:C91"/>
    <mergeCell ref="B93:D93"/>
    <mergeCell ref="A7:D7"/>
    <mergeCell ref="A1:D1"/>
    <mergeCell ref="A2:D2"/>
    <mergeCell ref="A4:D4"/>
    <mergeCell ref="A5:D5"/>
    <mergeCell ref="A6:D6"/>
    <mergeCell ref="A12:D12"/>
  </mergeCells>
  <conditionalFormatting sqref="C24:D89">
    <cfRule type="cellIs" dxfId="1" priority="1" operator="lessThan">
      <formula>0</formula>
    </cfRule>
  </conditionalFormatting>
  <conditionalFormatting sqref="D96:D101">
    <cfRule type="cellIs" dxfId="0" priority="6" operator="lessThan">
      <formula>0</formula>
    </cfRule>
  </conditionalFormatting>
  <dataValidations count="1">
    <dataValidation type="decimal" errorStyle="information" allowBlank="1" showInputMessage="1" showErrorMessage="1" errorTitle="Invalid entry" error="This cell must contain a positive number._x000a_" sqref="B15:B17" xr:uid="{00000000-0002-0000-0100-000000000000}">
      <formula1>0</formula1>
      <formula2>100000000</formula2>
    </dataValidation>
  </dataValidations>
  <printOptions horizontalCentered="1"/>
  <pageMargins left="0.7" right="0.7" top="0.75" bottom="0.75" header="0.3" footer="0.3"/>
  <pageSetup scale="82" fitToHeight="2" orientation="portrait" r:id="rId1"/>
  <headerFooter>
    <oddHeader>&amp;L&amp;G&amp;R&amp;"Arial,Regular"Effective April 1, 2024</oddHeader>
    <oddFooter xml:space="preserve">&amp;L&amp;"Arial,Regular"Worksheet valid for calculating bills starting on April 1, 2024.   </oddFooter>
  </headerFooter>
  <rowBreaks count="1" manualBreakCount="1">
    <brk id="48" max="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e94169-021c-4578-be09-6006b4dea068" xsi:nil="true"/>
    <TaxCatchAll xmlns="8e537545-18ac-42cc-8f2a-89499299f0e1" xsi:nil="true"/>
    <lcf76f155ced4ddcb4097134ff3c332f xmlns="64e94169-021c-4578-be09-6006b4dea06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5DA127EFEA643A071466D67462D58" ma:contentTypeVersion="18" ma:contentTypeDescription="Create a new document." ma:contentTypeScope="" ma:versionID="bb4d01d89fac8602414c897f6783ecea">
  <xsd:schema xmlns:xsd="http://www.w3.org/2001/XMLSchema" xmlns:xs="http://www.w3.org/2001/XMLSchema" xmlns:p="http://schemas.microsoft.com/office/2006/metadata/properties" xmlns:ns2="64e94169-021c-4578-be09-6006b4dea068" xmlns:ns3="8e537545-18ac-42cc-8f2a-89499299f0e1" targetNamespace="http://schemas.microsoft.com/office/2006/metadata/properties" ma:root="true" ma:fieldsID="adac88aae904a8fc569624feeb3c92b0" ns2:_="" ns3:_="">
    <xsd:import namespace="64e94169-021c-4578-be09-6006b4dea068"/>
    <xsd:import namespace="8e537545-18ac-42cc-8f2a-89499299f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Flow_SignoffStatu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94169-021c-4578-be09-6006b4dea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d4df7da-c195-4679-b09b-159ed35ba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37545-18ac-42cc-8f2a-89499299f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5159a9-6d9c-4454-b472-74cf3cb3e2d5}" ma:internalName="TaxCatchAll" ma:showField="CatchAllData" ma:web="8e537545-18ac-42cc-8f2a-89499299f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564ED0-7F50-4450-9230-0FFC62DDF4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88FE1B-0554-4C1E-9581-57E20F37535E}">
  <ds:schemaRefs>
    <ds:schemaRef ds:uri="http://purl.org/dc/terms/"/>
    <ds:schemaRef ds:uri="http://purl.org/dc/dcmitype/"/>
    <ds:schemaRef ds:uri="8e537545-18ac-42cc-8f2a-89499299f0e1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64e94169-021c-4578-be09-6006b4dea06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EA26438-8EDC-4B85-AD37-F02525B29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94169-021c-4578-be09-6006b4dea068"/>
    <ds:schemaRef ds:uri="8e537545-18ac-42cc-8f2a-89499299f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111</vt:lpstr>
      <vt:lpstr>111 Net Metering</vt:lpstr>
      <vt:lpstr>'111'!Print_Area</vt:lpstr>
      <vt:lpstr>'111 Net Metering'!Print_Area</vt:lpstr>
    </vt:vector>
  </TitlesOfParts>
  <Manager/>
  <Company>The Dayton Power and Light Company,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Blevins</dc:creator>
  <cp:keywords/>
  <dc:description/>
  <cp:lastModifiedBy>Sakshee Vaidya</cp:lastModifiedBy>
  <cp:revision/>
  <dcterms:created xsi:type="dcterms:W3CDTF">2010-05-07T13:35:59Z</dcterms:created>
  <dcterms:modified xsi:type="dcterms:W3CDTF">2024-03-29T13:47:04Z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0x010100F335DA127EFEA643A071466D67462D58</vt:lpwstr>
  </property>
  <property fmtid="{D5CDD505-2E9C-101B-9397-08002B2CF9AE}" pid="3" name="MediaServiceImageTags">
    <vt:lpwstr/>
  </property>
</Properties>
</file>